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urad\projekty\2021\cesty\VO_Ziarska_Razusa\Vysvetlovanie\"/>
    </mc:Choice>
  </mc:AlternateContent>
  <xr:revisionPtr revIDLastSave="0" documentId="8_{1CB64D6A-AFDF-4CF0-A50B-C1E59EDC06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kapitulácia stavby" sheetId="1" r:id="rId1"/>
    <sheet name="400b - Obec Nedožery Brez..." sheetId="2" r:id="rId2"/>
  </sheets>
  <definedNames>
    <definedName name="_xlnm._FilterDatabase" localSheetId="1" hidden="1">'400b - Obec Nedožery Brez...'!$C$116:$K$136</definedName>
    <definedName name="_xlnm.Print_Titles" localSheetId="1">'400b - Obec Nedožery Brez...'!$116:$116</definedName>
    <definedName name="_xlnm.Print_Titles" localSheetId="0">'Rekapitulácia stavby'!$92:$92</definedName>
    <definedName name="_xlnm.Print_Area" localSheetId="1">'400b - Obec Nedožery Brez...'!$C$4:$J$76,'400b - Obec Nedožery Brez...'!$C$82:$J$100,'400b - Obec Nedožery Brez...'!$C$106:$J$136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36" i="2"/>
  <c r="BH136" i="2"/>
  <c r="BG136" i="2"/>
  <c r="BE136" i="2"/>
  <c r="T136" i="2"/>
  <c r="T135" i="2"/>
  <c r="R136" i="2"/>
  <c r="R135" i="2"/>
  <c r="P136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J114" i="2"/>
  <c r="J113" i="2"/>
  <c r="F113" i="2"/>
  <c r="F111" i="2"/>
  <c r="E109" i="2"/>
  <c r="J90" i="2"/>
  <c r="J89" i="2"/>
  <c r="F89" i="2"/>
  <c r="F87" i="2"/>
  <c r="E85" i="2"/>
  <c r="J16" i="2"/>
  <c r="E16" i="2"/>
  <c r="F114" i="2"/>
  <c r="J15" i="2"/>
  <c r="J10" i="2"/>
  <c r="J87" i="2" s="1"/>
  <c r="L90" i="1"/>
  <c r="AM90" i="1"/>
  <c r="AM89" i="1"/>
  <c r="L89" i="1"/>
  <c r="AM87" i="1"/>
  <c r="L87" i="1"/>
  <c r="L85" i="1"/>
  <c r="L84" i="1"/>
  <c r="J136" i="2"/>
  <c r="J133" i="2"/>
  <c r="BK131" i="2"/>
  <c r="BK130" i="2"/>
  <c r="BK129" i="2"/>
  <c r="BK128" i="2"/>
  <c r="J127" i="2"/>
  <c r="J126" i="2"/>
  <c r="J125" i="2"/>
  <c r="BK123" i="2"/>
  <c r="BK122" i="2"/>
  <c r="J121" i="2"/>
  <c r="BK120" i="2"/>
  <c r="BK136" i="2"/>
  <c r="BK134" i="2"/>
  <c r="J134" i="2"/>
  <c r="BK133" i="2"/>
  <c r="J131" i="2"/>
  <c r="J130" i="2"/>
  <c r="J129" i="2"/>
  <c r="J128" i="2"/>
  <c r="BK127" i="2"/>
  <c r="BK126" i="2"/>
  <c r="BK125" i="2"/>
  <c r="J123" i="2"/>
  <c r="J122" i="2"/>
  <c r="BK121" i="2"/>
  <c r="J120" i="2"/>
  <c r="AS94" i="1"/>
  <c r="T132" i="2" l="1"/>
  <c r="BK119" i="2"/>
  <c r="J119" i="2"/>
  <c r="J96" i="2" s="1"/>
  <c r="P119" i="2"/>
  <c r="R119" i="2"/>
  <c r="T119" i="2"/>
  <c r="BK124" i="2"/>
  <c r="J124" i="2"/>
  <c r="J97" i="2" s="1"/>
  <c r="P124" i="2"/>
  <c r="R124" i="2"/>
  <c r="T124" i="2"/>
  <c r="BK132" i="2"/>
  <c r="J132" i="2"/>
  <c r="J98" i="2" s="1"/>
  <c r="P132" i="2"/>
  <c r="R132" i="2"/>
  <c r="J111" i="2"/>
  <c r="BF121" i="2"/>
  <c r="BF122" i="2"/>
  <c r="BF123" i="2"/>
  <c r="BF125" i="2"/>
  <c r="BF128" i="2"/>
  <c r="BF129" i="2"/>
  <c r="BF130" i="2"/>
  <c r="BF131" i="2"/>
  <c r="BF134" i="2"/>
  <c r="BK135" i="2"/>
  <c r="J135" i="2" s="1"/>
  <c r="J99" i="2" s="1"/>
  <c r="F90" i="2"/>
  <c r="BF120" i="2"/>
  <c r="BF126" i="2"/>
  <c r="BF127" i="2"/>
  <c r="BF133" i="2"/>
  <c r="BF136" i="2"/>
  <c r="J31" i="2"/>
  <c r="AV95" i="1"/>
  <c r="F31" i="2"/>
  <c r="AZ95" i="1"/>
  <c r="AZ94" i="1" s="1"/>
  <c r="W29" i="1" s="1"/>
  <c r="F35" i="2"/>
  <c r="BD95" i="1"/>
  <c r="BD94" i="1" s="1"/>
  <c r="W33" i="1" s="1"/>
  <c r="F33" i="2"/>
  <c r="BB95" i="1"/>
  <c r="BB94" i="1" s="1"/>
  <c r="W31" i="1" s="1"/>
  <c r="F34" i="2"/>
  <c r="BC95" i="1"/>
  <c r="BC94" i="1" s="1"/>
  <c r="W32" i="1" s="1"/>
  <c r="T118" i="2" l="1"/>
  <c r="T117" i="2" s="1"/>
  <c r="P118" i="2"/>
  <c r="P117" i="2" s="1"/>
  <c r="AU95" i="1" s="1"/>
  <c r="AU94" i="1" s="1"/>
  <c r="R118" i="2"/>
  <c r="R117" i="2"/>
  <c r="BK118" i="2"/>
  <c r="J118" i="2"/>
  <c r="J95" i="2" s="1"/>
  <c r="AV94" i="1"/>
  <c r="AK29" i="1" s="1"/>
  <c r="AX94" i="1"/>
  <c r="AY94" i="1"/>
  <c r="F32" i="2"/>
  <c r="BA95" i="1" s="1"/>
  <c r="BA94" i="1" s="1"/>
  <c r="AW94" i="1" s="1"/>
  <c r="AK30" i="1" s="1"/>
  <c r="J32" i="2"/>
  <c r="AW95" i="1" s="1"/>
  <c r="AT95" i="1" s="1"/>
  <c r="BK117" i="2" l="1"/>
  <c r="J117" i="2"/>
  <c r="J94" i="2" s="1"/>
  <c r="AT94" i="1"/>
  <c r="W30" i="1"/>
  <c r="J28" i="2" l="1"/>
  <c r="AG95" i="1"/>
  <c r="AG94" i="1"/>
  <c r="AK26" i="1" s="1"/>
  <c r="AK35" i="1" s="1"/>
  <c r="AN95" i="1" l="1"/>
  <c r="J37" i="2"/>
  <c r="AN94" i="1"/>
</calcChain>
</file>

<file path=xl/sharedStrings.xml><?xml version="1.0" encoding="utf-8"?>
<sst xmlns="http://schemas.openxmlformats.org/spreadsheetml/2006/main" count="478" uniqueCount="174">
  <si>
    <t>Export Komplet</t>
  </si>
  <si>
    <t/>
  </si>
  <si>
    <t>2.0</t>
  </si>
  <si>
    <t>ZAMOK</t>
  </si>
  <si>
    <t>False</t>
  </si>
  <si>
    <t>{508ba21a-f742-4c4d-b447-469bfa5329fe}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</si>
  <si>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</si>
  <si>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</si>
  <si>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</si>
  <si>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</si>
  <si>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</si>
  <si>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</si>
  <si>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400b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</si>
  <si>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</si>
  <si>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</si>
  <si>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 Nedožery Brezany - Obnova miestnej komunikácie Žiarska 1.etapa</t>
  </si>
  <si>
    <t>JKSO:</t>
  </si>
  <si>
    <t>KS:</t>
  </si>
  <si>
    <t>Miesto:</t>
  </si>
  <si>
    <t xml:space="preserve"> </t>
  </si>
  <si>
    <t>Dátum:</t>
  </si>
  <si>
    <t>26. 5. 2021</t>
  </si>
  <si>
    <t>Objednávateľ:</t>
  </si>
  <si>
    <t>IČO:</t>
  </si>
  <si>
    <t>Obec Nedožery Brezany</t>
  </si>
  <si>
    <t>IČ DPH:</t>
  </si>
  <si>
    <t>Zhotoviteľ:</t>
  </si>
  <si>
    <t>Vyplň údaj</t>
  </si>
  <si>
    <t>Projektant:</t>
  </si>
  <si>
    <t>Hycoprojekt, a.s.</t>
  </si>
  <si>
    <t>True</t>
  </si>
  <si>
    <t>Spracovateľ:</t>
  </si>
  <si>
    <t>Ing.R.Krčmárik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</si>
  <si>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</si>
  <si>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</si>
  <si>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</si>
  <si>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</si>
  <si>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</si>
  <si>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</si>
  <si>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</si>
  <si>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</si>
  <si>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</si>
  <si>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</si>
  <si>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</si>
  <si>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</si>
  <si>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</si>
  <si>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</si>
  <si>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</si>
  <si>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</si>
  <si>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</si>
  <si>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</si>
  <si>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</si>
  <si>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</si>
  <si>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</si>
  <si>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</si>
  <si>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</si>
  <si>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</si>
  <si>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</si>
  <si>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</si>
  <si>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</si>
  <si>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</si>
  <si>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</si>
  <si>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</si>
  <si>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</si>
  <si>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</si>
  <si>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</si>
  <si>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</si>
  <si>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</si>
  <si>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</si>
  <si>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</si>
  <si>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</si>
  <si>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</si>
  <si>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</si>
  <si>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</si>
  <si>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</si>
  <si>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</si>
  <si>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</si>
  <si>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</si>
  <si>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</si>
  <si>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</si>
  <si>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</si>
  <si>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</si>
  <si>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</si>
  <si>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</si>
  <si>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</si>
  <si>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</si>
  <si>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</si>
  <si>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</si>
  <si>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</si>
  <si>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</si>
  <si>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</si>
  <si>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</si>
  <si>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</si>
  <si>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</si>
  <si>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</si>
  <si>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</si>
  <si>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</si>
  <si>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</si>
  <si>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</si>
  <si>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</si>
  <si>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</si>
  <si>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</si>
  <si>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</si>
  <si>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</si>
  <si>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</si>
  <si>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</si>
  <si>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</si>
  <si>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</si>
  <si>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</si>
  <si>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113307232.S</t>
  </si>
  <si>
    <t>Odstránenie podkladu v ploche nad 200 m2 z betónu prostého, hr. vrstvy nad 150 do 300 mm,  vr. likvidácie odpadu</t>
  </si>
  <si>
    <t>m2</t>
  </si>
  <si>
    <t>4</t>
  </si>
  <si>
    <t>2</t>
  </si>
  <si>
    <t>-671219970</t>
  </si>
  <si>
    <t>122301101.S</t>
  </si>
  <si>
    <t>Odkopávka a prekopávka nezapažená v hornine 4, do 100 m3</t>
  </si>
  <si>
    <t>m3</t>
  </si>
  <si>
    <t>817397412</t>
  </si>
  <si>
    <t>3</t>
  </si>
  <si>
    <t>122301109.S</t>
  </si>
  <si>
    <t>Odkopávky a prekopávky nezapažené. Príplatok za lepivosť horniny 4</t>
  </si>
  <si>
    <t>-1477850833</t>
  </si>
  <si>
    <t>162401102.S</t>
  </si>
  <si>
    <t>Vodorovné premiestnenie výkopku  po spevnenej ceste z  horniny tr.1-4, do 100 m3 na vzdialenosť do 2000 m</t>
  </si>
  <si>
    <t>-2120898861</t>
  </si>
  <si>
    <t>5</t>
  </si>
  <si>
    <t>Komunikácie</t>
  </si>
  <si>
    <t>567123114.S</t>
  </si>
  <si>
    <t>Podklad z kameniva stmeleného cementom, s rozprestrenm a zhutnením CBGM C 5/6, po zhutnení hr. 150 mm</t>
  </si>
  <si>
    <t>1670918854</t>
  </si>
  <si>
    <t>6</t>
  </si>
  <si>
    <t>573111113.S</t>
  </si>
  <si>
    <t>Postrek asfaltový infiltračný s posypom kamenivom z asfaltu cestného v množstve 1,50 kg/m2</t>
  </si>
  <si>
    <t>-7956025</t>
  </si>
  <si>
    <t>7</t>
  </si>
  <si>
    <t>573211108.S</t>
  </si>
  <si>
    <t>Postrek asfaltový spojovací bez posypu kamenivom z asfaltu cestného v množstve 0,50 kg/m2</t>
  </si>
  <si>
    <t>-6204727</t>
  </si>
  <si>
    <t>8</t>
  </si>
  <si>
    <t>577134231.S</t>
  </si>
  <si>
    <t>Asfaltový betón vrstva obrusná AC 11 O v pruhu š. nad 3 m z nemodifik. asfaltu tr. II, po zhutnení hr. 40 mm</t>
  </si>
  <si>
    <t>-1349430685</t>
  </si>
  <si>
    <t>9</t>
  </si>
  <si>
    <t>577154341.S</t>
  </si>
  <si>
    <t>Asfaltový betón vrstva  ložná AC 16 v pruhu š. nad 3 m z nemodifik. asfaltu tr. II, po zhutnení hr. 60 mm</t>
  </si>
  <si>
    <t>1057195645</t>
  </si>
  <si>
    <t>10</t>
  </si>
  <si>
    <t>5821371110.S</t>
  </si>
  <si>
    <t>Kryt cementobetónový s povrchovou metličkovou úpravou hr. 150 mm + karisieť 8mm, oko 150x150mm</t>
  </si>
  <si>
    <t>-696401017</t>
  </si>
  <si>
    <t>11</t>
  </si>
  <si>
    <t>564750211.S</t>
  </si>
  <si>
    <t xml:space="preserve">Podklad alebo kryt z kameniva hrubého drveného veľ. 16-32 mm s rozprestretím a zhutnením hr. 150 mm </t>
  </si>
  <si>
    <t>-1232060425</t>
  </si>
  <si>
    <t>Ostatné konštrukcie a práce-búranie</t>
  </si>
  <si>
    <t>12</t>
  </si>
  <si>
    <t>916561112.S</t>
  </si>
  <si>
    <t>Osadenie záhonového alebo parkového obrubníka betón., do lôžka z bet. pros. tr. C 16/20 s bočnou oporou</t>
  </si>
  <si>
    <t>m</t>
  </si>
  <si>
    <t>1630403360</t>
  </si>
  <si>
    <t>13</t>
  </si>
  <si>
    <t>M</t>
  </si>
  <si>
    <t>592170001800</t>
  </si>
  <si>
    <t>Obrubník  parkový, lxšxv 1000x50x200 mm, sivá vr. bet. lôžka</t>
  </si>
  <si>
    <t>ks</t>
  </si>
  <si>
    <t>1038111684</t>
  </si>
  <si>
    <t>99</t>
  </si>
  <si>
    <t>Presun hmôt HSV</t>
  </si>
  <si>
    <t>14</t>
  </si>
  <si>
    <t>998225111.S</t>
  </si>
  <si>
    <t>Presun hmôt pre pozemnú komunikáciu a letisko s krytom asfaltovým akejkoľvek dĺžky objektu</t>
  </si>
  <si>
    <t>t</t>
  </si>
  <si>
    <t>-1604860918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</si>
</sst>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4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4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10" t="s">
        <v>12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19"/>
      <c r="AQ5" s="19"/>
      <c r="AR5" s="17"/>
      <c r="BE5" s="207" t="s">
        <v>13</v>
      </c>
      <c r="BS5" s="14" t="s">
        <v>6</v>
      </c>
    </row>
    <row r="6" spans="1:74" s="1" customFormat="1" ht="36.950000000000003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12" t="s">
        <v>15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19"/>
      <c r="AQ6" s="19"/>
      <c r="AR6" s="17"/>
      <c r="BE6" s="208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08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08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8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08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08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8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08"/>
      <c r="BS13" s="14" t="s">
        <v>6</v>
      </c>
    </row>
    <row r="14" spans="1:74" ht="12.75">
      <c r="B14" s="18"/>
      <c r="C14" s="19"/>
      <c r="D14" s="19"/>
      <c r="E14" s="213" t="s">
        <v>27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08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8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08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08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8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08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08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8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8"/>
    </row>
    <row r="23" spans="1:71" s="1" customFormat="1" ht="16.5" customHeight="1">
      <c r="B23" s="18"/>
      <c r="C23" s="19"/>
      <c r="D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19"/>
      <c r="AP23" s="19"/>
      <c r="AQ23" s="19"/>
      <c r="AR23" s="17"/>
      <c r="BE23" s="208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8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8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6">
        <f>ROUND(AG94,2)</f>
        <v>0</v>
      </c>
      <c r="AL26" s="217"/>
      <c r="AM26" s="217"/>
      <c r="AN26" s="217"/>
      <c r="AO26" s="217"/>
      <c r="AP26" s="33"/>
      <c r="AQ26" s="33"/>
      <c r="AR26" s="36"/>
      <c r="BE26" s="208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8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8" t="s">
        <v>35</v>
      </c>
      <c r="M28" s="218"/>
      <c r="N28" s="218"/>
      <c r="O28" s="218"/>
      <c r="P28" s="218"/>
      <c r="Q28" s="33"/>
      <c r="R28" s="33"/>
      <c r="S28" s="33"/>
      <c r="T28" s="33"/>
      <c r="U28" s="33"/>
      <c r="V28" s="33"/>
      <c r="W28" s="218" t="s">
        <v>36</v>
      </c>
      <c r="X28" s="218"/>
      <c r="Y28" s="218"/>
      <c r="Z28" s="218"/>
      <c r="AA28" s="218"/>
      <c r="AB28" s="218"/>
      <c r="AC28" s="218"/>
      <c r="AD28" s="218"/>
      <c r="AE28" s="218"/>
      <c r="AF28" s="33"/>
      <c r="AG28" s="33"/>
      <c r="AH28" s="33"/>
      <c r="AI28" s="33"/>
      <c r="AJ28" s="33"/>
      <c r="AK28" s="218" t="s">
        <v>37</v>
      </c>
      <c r="AL28" s="218"/>
      <c r="AM28" s="218"/>
      <c r="AN28" s="218"/>
      <c r="AO28" s="218"/>
      <c r="AP28" s="33"/>
      <c r="AQ28" s="33"/>
      <c r="AR28" s="36"/>
      <c r="BE28" s="208"/>
    </row>
    <row r="29" spans="1:71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1">
        <v>0.2</v>
      </c>
      <c r="M29" s="220"/>
      <c r="N29" s="220"/>
      <c r="O29" s="220"/>
      <c r="P29" s="220"/>
      <c r="Q29" s="38"/>
      <c r="R29" s="38"/>
      <c r="S29" s="38"/>
      <c r="T29" s="38"/>
      <c r="U29" s="38"/>
      <c r="V29" s="38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F29" s="38"/>
      <c r="AG29" s="38"/>
      <c r="AH29" s="38"/>
      <c r="AI29" s="38"/>
      <c r="AJ29" s="38"/>
      <c r="AK29" s="219">
        <f>ROUND(AV94, 2)</f>
        <v>0</v>
      </c>
      <c r="AL29" s="220"/>
      <c r="AM29" s="220"/>
      <c r="AN29" s="220"/>
      <c r="AO29" s="220"/>
      <c r="AP29" s="38"/>
      <c r="AQ29" s="38"/>
      <c r="AR29" s="39"/>
      <c r="BE29" s="209"/>
    </row>
    <row r="30" spans="1:71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1">
        <v>0.2</v>
      </c>
      <c r="M30" s="220"/>
      <c r="N30" s="220"/>
      <c r="O30" s="220"/>
      <c r="P30" s="220"/>
      <c r="Q30" s="38"/>
      <c r="R30" s="38"/>
      <c r="S30" s="38"/>
      <c r="T30" s="38"/>
      <c r="U30" s="38"/>
      <c r="V30" s="38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F30" s="38"/>
      <c r="AG30" s="38"/>
      <c r="AH30" s="38"/>
      <c r="AI30" s="38"/>
      <c r="AJ30" s="38"/>
      <c r="AK30" s="219">
        <f>ROUND(AW94, 2)</f>
        <v>0</v>
      </c>
      <c r="AL30" s="220"/>
      <c r="AM30" s="220"/>
      <c r="AN30" s="220"/>
      <c r="AO30" s="220"/>
      <c r="AP30" s="38"/>
      <c r="AQ30" s="38"/>
      <c r="AR30" s="39"/>
      <c r="BE30" s="209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1">
        <v>0.2</v>
      </c>
      <c r="M31" s="220"/>
      <c r="N31" s="220"/>
      <c r="O31" s="220"/>
      <c r="P31" s="220"/>
      <c r="Q31" s="38"/>
      <c r="R31" s="38"/>
      <c r="S31" s="38"/>
      <c r="T31" s="38"/>
      <c r="U31" s="38"/>
      <c r="V31" s="38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F31" s="38"/>
      <c r="AG31" s="38"/>
      <c r="AH31" s="38"/>
      <c r="AI31" s="38"/>
      <c r="AJ31" s="38"/>
      <c r="AK31" s="219">
        <v>0</v>
      </c>
      <c r="AL31" s="220"/>
      <c r="AM31" s="220"/>
      <c r="AN31" s="220"/>
      <c r="AO31" s="220"/>
      <c r="AP31" s="38"/>
      <c r="AQ31" s="38"/>
      <c r="AR31" s="39"/>
      <c r="BE31" s="209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1">
        <v>0.2</v>
      </c>
      <c r="M32" s="220"/>
      <c r="N32" s="220"/>
      <c r="O32" s="220"/>
      <c r="P32" s="220"/>
      <c r="Q32" s="38"/>
      <c r="R32" s="38"/>
      <c r="S32" s="38"/>
      <c r="T32" s="38"/>
      <c r="U32" s="38"/>
      <c r="V32" s="38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F32" s="38"/>
      <c r="AG32" s="38"/>
      <c r="AH32" s="38"/>
      <c r="AI32" s="38"/>
      <c r="AJ32" s="38"/>
      <c r="AK32" s="219">
        <v>0</v>
      </c>
      <c r="AL32" s="220"/>
      <c r="AM32" s="220"/>
      <c r="AN32" s="220"/>
      <c r="AO32" s="220"/>
      <c r="AP32" s="38"/>
      <c r="AQ32" s="38"/>
      <c r="AR32" s="39"/>
      <c r="BE32" s="209"/>
    </row>
    <row r="33" spans="1:57" s="3" customFormat="1" ht="14.45" hidden="1" customHeight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1">
        <v>0</v>
      </c>
      <c r="M33" s="220"/>
      <c r="N33" s="220"/>
      <c r="O33" s="220"/>
      <c r="P33" s="220"/>
      <c r="Q33" s="38"/>
      <c r="R33" s="38"/>
      <c r="S33" s="38"/>
      <c r="T33" s="38"/>
      <c r="U33" s="38"/>
      <c r="V33" s="38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F33" s="38"/>
      <c r="AG33" s="38"/>
      <c r="AH33" s="38"/>
      <c r="AI33" s="38"/>
      <c r="AJ33" s="38"/>
      <c r="AK33" s="219">
        <v>0</v>
      </c>
      <c r="AL33" s="220"/>
      <c r="AM33" s="220"/>
      <c r="AN33" s="220"/>
      <c r="AO33" s="220"/>
      <c r="AP33" s="38"/>
      <c r="AQ33" s="38"/>
      <c r="AR33" s="39"/>
      <c r="BE33" s="20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8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2" t="s">
        <v>46</v>
      </c>
      <c r="Y35" s="223"/>
      <c r="Z35" s="223"/>
      <c r="AA35" s="223"/>
      <c r="AB35" s="223"/>
      <c r="AC35" s="42"/>
      <c r="AD35" s="42"/>
      <c r="AE35" s="42"/>
      <c r="AF35" s="42"/>
      <c r="AG35" s="42"/>
      <c r="AH35" s="42"/>
      <c r="AI35" s="42"/>
      <c r="AJ35" s="42"/>
      <c r="AK35" s="224">
        <f>SUM(AK26:AK33)</f>
        <v>0</v>
      </c>
      <c r="AL35" s="223"/>
      <c r="AM35" s="223"/>
      <c r="AN35" s="223"/>
      <c r="AO35" s="225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11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400b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26" t="str">
        <f>K6</f>
        <v>Obec Nedožery Brezany - Obnova miestnej komunikácie Žiarska 1.etapa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28" t="str">
        <f>IF(AN8= "","",AN8)</f>
        <v>26. 5. 2021</v>
      </c>
      <c r="AN87" s="228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Obec Nedožery Brezany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29" t="str">
        <f>IF(E17="","",E17)</f>
        <v>Hycoprojekt, a.s.</v>
      </c>
      <c r="AN89" s="230"/>
      <c r="AO89" s="230"/>
      <c r="AP89" s="230"/>
      <c r="AQ89" s="33"/>
      <c r="AR89" s="36"/>
      <c r="AS89" s="231" t="s">
        <v>54</v>
      </c>
      <c r="AT89" s="232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29" t="str">
        <f>IF(E20="","",E20)</f>
        <v>Ing.R.Krčmárik</v>
      </c>
      <c r="AN90" s="230"/>
      <c r="AO90" s="230"/>
      <c r="AP90" s="230"/>
      <c r="AQ90" s="33"/>
      <c r="AR90" s="36"/>
      <c r="AS90" s="233"/>
      <c r="AT90" s="234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5"/>
      <c r="AT91" s="236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37" t="s">
        <v>55</v>
      </c>
      <c r="D92" s="238"/>
      <c r="E92" s="238"/>
      <c r="F92" s="238"/>
      <c r="G92" s="238"/>
      <c r="H92" s="70"/>
      <c r="I92" s="239" t="s">
        <v>56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57</v>
      </c>
      <c r="AH92" s="238"/>
      <c r="AI92" s="238"/>
      <c r="AJ92" s="238"/>
      <c r="AK92" s="238"/>
      <c r="AL92" s="238"/>
      <c r="AM92" s="238"/>
      <c r="AN92" s="239" t="s">
        <v>58</v>
      </c>
      <c r="AO92" s="238"/>
      <c r="AP92" s="241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5">
        <f>ROUND(AG95,2)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24.75" customHeight="1">
      <c r="A95" s="89" t="s">
        <v>77</v>
      </c>
      <c r="B95" s="90"/>
      <c r="C95" s="91"/>
      <c r="D95" s="244" t="s">
        <v>12</v>
      </c>
      <c r="E95" s="244"/>
      <c r="F95" s="244"/>
      <c r="G95" s="244"/>
      <c r="H95" s="244"/>
      <c r="I95" s="92"/>
      <c r="J95" s="244" t="s">
        <v>15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'400b - Obec Nedožery Brez...'!J28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93" t="s">
        <v>78</v>
      </c>
      <c r="AR95" s="94"/>
      <c r="AS95" s="95">
        <v>0</v>
      </c>
      <c r="AT95" s="96">
        <f>ROUND(SUM(AV95:AW95),2)</f>
        <v>0</v>
      </c>
      <c r="AU95" s="97">
        <f>'400b - Obec Nedožery Brez...'!P117</f>
        <v>0</v>
      </c>
      <c r="AV95" s="96">
        <f>'400b - Obec Nedožery Brez...'!J31</f>
        <v>0</v>
      </c>
      <c r="AW95" s="96">
        <f>'400b - Obec Nedožery Brez...'!J32</f>
        <v>0</v>
      </c>
      <c r="AX95" s="96">
        <f>'400b - Obec Nedožery Brez...'!J33</f>
        <v>0</v>
      </c>
      <c r="AY95" s="96">
        <f>'400b - Obec Nedožery Brez...'!J34</f>
        <v>0</v>
      </c>
      <c r="AZ95" s="96">
        <f>'400b - Obec Nedožery Brez...'!F31</f>
        <v>0</v>
      </c>
      <c r="BA95" s="96">
        <f>'400b - Obec Nedožery Brez...'!F32</f>
        <v>0</v>
      </c>
      <c r="BB95" s="96">
        <f>'400b - Obec Nedožery Brez...'!F33</f>
        <v>0</v>
      </c>
      <c r="BC95" s="96">
        <f>'400b - Obec Nedožery Brez...'!F34</f>
        <v>0</v>
      </c>
      <c r="BD95" s="98">
        <f>'400b - Obec Nedožery Brez...'!F35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u9cXXLjPLEaUzV9yxO9J8H8R1s2a6v01ERPXRf8CabcMdAVqLzMoZVj9uOerInBYngXyZLiMVoRzqVNWmrP7uQ==" saltValue="q3Q1bVKn285/zBVp00TwZP06uUWeszBgAje2aj7jldOpHy8MsrhqLd+9MAdsvZMiFcStOEDn4/CHNsvKhwtj9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00b - Obec Nedožery Brez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4" t="s">
        <v>5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74</v>
      </c>
    </row>
    <row r="4" spans="1:46" s="1" customFormat="1" ht="24.95" customHeight="1">
      <c r="B4" s="17"/>
      <c r="D4" s="102" t="s">
        <v>81</v>
      </c>
      <c r="L4" s="17"/>
      <c r="M4" s="103" t="s">
        <v>9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4" t="s">
        <v>14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24.75" customHeight="1">
      <c r="A7" s="31"/>
      <c r="B7" s="36"/>
      <c r="C7" s="31"/>
      <c r="D7" s="31"/>
      <c r="E7" s="248" t="s">
        <v>15</v>
      </c>
      <c r="F7" s="249"/>
      <c r="G7" s="249"/>
      <c r="H7" s="249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4" t="s">
        <v>16</v>
      </c>
      <c r="E9" s="31"/>
      <c r="F9" s="105" t="s">
        <v>1</v>
      </c>
      <c r="G9" s="31"/>
      <c r="H9" s="31"/>
      <c r="I9" s="104" t="s">
        <v>17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4" t="s">
        <v>18</v>
      </c>
      <c r="E10" s="31"/>
      <c r="F10" s="105" t="s">
        <v>19</v>
      </c>
      <c r="G10" s="31"/>
      <c r="H10" s="31"/>
      <c r="I10" s="104" t="s">
        <v>20</v>
      </c>
      <c r="J10" s="106" t="str">
        <f>'Rekapitulácia stavby'!AN8</f>
        <v>26. 5. 2021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4" t="s">
        <v>22</v>
      </c>
      <c r="E12" s="31"/>
      <c r="F12" s="31"/>
      <c r="G12" s="31"/>
      <c r="H12" s="31"/>
      <c r="I12" s="104" t="s">
        <v>23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5" t="s">
        <v>24</v>
      </c>
      <c r="F13" s="31"/>
      <c r="G13" s="31"/>
      <c r="H13" s="31"/>
      <c r="I13" s="104" t="s">
        <v>25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4" t="s">
        <v>26</v>
      </c>
      <c r="E15" s="31"/>
      <c r="F15" s="31"/>
      <c r="G15" s="31"/>
      <c r="H15" s="31"/>
      <c r="I15" s="104" t="s">
        <v>23</v>
      </c>
      <c r="J15" s="27" t="str">
        <f>'Rekapitulácia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0" t="str">
        <f>'Rekapitulácia stavby'!E14</f>
        <v>Vyplň údaj</v>
      </c>
      <c r="F16" s="251"/>
      <c r="G16" s="251"/>
      <c r="H16" s="251"/>
      <c r="I16" s="104" t="s">
        <v>25</v>
      </c>
      <c r="J16" s="27" t="str">
        <f>'Rekapitulácia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28</v>
      </c>
      <c r="E18" s="31"/>
      <c r="F18" s="31"/>
      <c r="G18" s="31"/>
      <c r="H18" s="31"/>
      <c r="I18" s="104" t="s">
        <v>23</v>
      </c>
      <c r="J18" s="105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29</v>
      </c>
      <c r="F19" s="31"/>
      <c r="G19" s="31"/>
      <c r="H19" s="31"/>
      <c r="I19" s="104" t="s">
        <v>25</v>
      </c>
      <c r="J19" s="105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31</v>
      </c>
      <c r="E21" s="31"/>
      <c r="F21" s="31"/>
      <c r="G21" s="31"/>
      <c r="H21" s="31"/>
      <c r="I21" s="104" t="s">
        <v>23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32</v>
      </c>
      <c r="F22" s="31"/>
      <c r="G22" s="31"/>
      <c r="H22" s="31"/>
      <c r="I22" s="104" t="s">
        <v>25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33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2" t="s">
        <v>1</v>
      </c>
      <c r="F25" s="252"/>
      <c r="G25" s="252"/>
      <c r="H25" s="252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34</v>
      </c>
      <c r="E28" s="31"/>
      <c r="F28" s="31"/>
      <c r="G28" s="31"/>
      <c r="H28" s="31"/>
      <c r="I28" s="31"/>
      <c r="J28" s="112">
        <f>ROUND(J117,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36</v>
      </c>
      <c r="G30" s="31"/>
      <c r="H30" s="31"/>
      <c r="I30" s="113" t="s">
        <v>35</v>
      </c>
      <c r="J30" s="113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38</v>
      </c>
      <c r="E31" s="104" t="s">
        <v>39</v>
      </c>
      <c r="F31" s="115">
        <f>ROUND((SUM(BE117:BE136)),  2)</f>
        <v>0</v>
      </c>
      <c r="G31" s="31"/>
      <c r="H31" s="31"/>
      <c r="I31" s="116">
        <v>0.2</v>
      </c>
      <c r="J31" s="115">
        <f>ROUND(((SUM(BE117:BE136))*I31),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40</v>
      </c>
      <c r="F32" s="115">
        <f>ROUND((SUM(BF117:BF136)),  2)</f>
        <v>0</v>
      </c>
      <c r="G32" s="31"/>
      <c r="H32" s="31"/>
      <c r="I32" s="116">
        <v>0.2</v>
      </c>
      <c r="J32" s="115">
        <f>ROUND(((SUM(BF117:BF136))*I32),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4" t="s">
        <v>41</v>
      </c>
      <c r="F33" s="115">
        <f>ROUND((SUM(BG117:BG136)),  2)</f>
        <v>0</v>
      </c>
      <c r="G33" s="31"/>
      <c r="H33" s="31"/>
      <c r="I33" s="116">
        <v>0.2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4" t="s">
        <v>42</v>
      </c>
      <c r="F34" s="115">
        <f>ROUND((SUM(BH117:BH136)),  2)</f>
        <v>0</v>
      </c>
      <c r="G34" s="31"/>
      <c r="H34" s="31"/>
      <c r="I34" s="116">
        <v>0.2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4" t="s">
        <v>43</v>
      </c>
      <c r="F35" s="115">
        <f>ROUND((SUM(BI117:BI136)),  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44</v>
      </c>
      <c r="E37" s="119"/>
      <c r="F37" s="119"/>
      <c r="G37" s="120" t="s">
        <v>45</v>
      </c>
      <c r="H37" s="121" t="s">
        <v>46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4" t="s">
        <v>47</v>
      </c>
      <c r="E50" s="125"/>
      <c r="F50" s="125"/>
      <c r="G50" s="124" t="s">
        <v>48</v>
      </c>
      <c r="H50" s="125"/>
      <c r="I50" s="125"/>
      <c r="J50" s="125"/>
      <c r="K50" s="125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26" t="s">
        <v>49</v>
      </c>
      <c r="E61" s="127"/>
      <c r="F61" s="128" t="s">
        <v>50</v>
      </c>
      <c r="G61" s="126" t="s">
        <v>49</v>
      </c>
      <c r="H61" s="127"/>
      <c r="I61" s="127"/>
      <c r="J61" s="129" t="s">
        <v>50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4" t="s">
        <v>51</v>
      </c>
      <c r="E65" s="130"/>
      <c r="F65" s="130"/>
      <c r="G65" s="124" t="s">
        <v>52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26" t="s">
        <v>49</v>
      </c>
      <c r="E76" s="127"/>
      <c r="F76" s="128" t="s">
        <v>50</v>
      </c>
      <c r="G76" s="126" t="s">
        <v>49</v>
      </c>
      <c r="H76" s="127"/>
      <c r="I76" s="127"/>
      <c r="J76" s="129" t="s">
        <v>50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4.75" customHeight="1">
      <c r="A85" s="31"/>
      <c r="B85" s="32"/>
      <c r="C85" s="33"/>
      <c r="D85" s="33"/>
      <c r="E85" s="226" t="str">
        <f>E7</f>
        <v>Obec Nedožery Brezany - Obnova miestnej komunikácie Žiarska 1.etapa</v>
      </c>
      <c r="F85" s="253"/>
      <c r="G85" s="253"/>
      <c r="H85" s="25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18</v>
      </c>
      <c r="D87" s="33"/>
      <c r="E87" s="33"/>
      <c r="F87" s="24" t="str">
        <f>F10</f>
        <v xml:space="preserve"> </v>
      </c>
      <c r="G87" s="33"/>
      <c r="H87" s="33"/>
      <c r="I87" s="26" t="s">
        <v>20</v>
      </c>
      <c r="J87" s="63" t="str">
        <f>IF(J10="","",J10)</f>
        <v>26. 5. 2021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22</v>
      </c>
      <c r="D89" s="33"/>
      <c r="E89" s="33"/>
      <c r="F89" s="24" t="str">
        <f>E13</f>
        <v>Obec Nedožery Brezany</v>
      </c>
      <c r="G89" s="33"/>
      <c r="H89" s="33"/>
      <c r="I89" s="26" t="s">
        <v>28</v>
      </c>
      <c r="J89" s="29" t="str">
        <f>E19</f>
        <v>Hycoprojekt, a.s.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26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>Ing.R.Krčmárik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35" t="s">
        <v>83</v>
      </c>
      <c r="D92" s="136"/>
      <c r="E92" s="136"/>
      <c r="F92" s="136"/>
      <c r="G92" s="136"/>
      <c r="H92" s="136"/>
      <c r="I92" s="136"/>
      <c r="J92" s="137" t="s">
        <v>84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85</v>
      </c>
      <c r="D94" s="33"/>
      <c r="E94" s="33"/>
      <c r="F94" s="33"/>
      <c r="G94" s="33"/>
      <c r="H94" s="33"/>
      <c r="I94" s="33"/>
      <c r="J94" s="81">
        <f>J117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1:47" s="9" customFormat="1" ht="24.95" customHeight="1">
      <c r="B95" s="139"/>
      <c r="C95" s="140"/>
      <c r="D95" s="141" t="s">
        <v>87</v>
      </c>
      <c r="E95" s="142"/>
      <c r="F95" s="142"/>
      <c r="G95" s="142"/>
      <c r="H95" s="142"/>
      <c r="I95" s="142"/>
      <c r="J95" s="143">
        <f>J118</f>
        <v>0</v>
      </c>
      <c r="K95" s="140"/>
      <c r="L95" s="144"/>
    </row>
    <row r="96" spans="1:47" s="10" customFormat="1" ht="19.899999999999999" customHeight="1">
      <c r="B96" s="145"/>
      <c r="C96" s="146"/>
      <c r="D96" s="147" t="s">
        <v>88</v>
      </c>
      <c r="E96" s="148"/>
      <c r="F96" s="148"/>
      <c r="G96" s="148"/>
      <c r="H96" s="148"/>
      <c r="I96" s="148"/>
      <c r="J96" s="149">
        <f>J119</f>
        <v>0</v>
      </c>
      <c r="K96" s="146"/>
      <c r="L96" s="150"/>
    </row>
    <row r="97" spans="1:31" s="10" customFormat="1" ht="19.899999999999999" customHeight="1">
      <c r="B97" s="145"/>
      <c r="C97" s="146"/>
      <c r="D97" s="147" t="s">
        <v>89</v>
      </c>
      <c r="E97" s="148"/>
      <c r="F97" s="148"/>
      <c r="G97" s="148"/>
      <c r="H97" s="148"/>
      <c r="I97" s="148"/>
      <c r="J97" s="149">
        <f>J124</f>
        <v>0</v>
      </c>
      <c r="K97" s="146"/>
      <c r="L97" s="150"/>
    </row>
    <row r="98" spans="1:31" s="10" customFormat="1" ht="19.899999999999999" customHeight="1">
      <c r="B98" s="145"/>
      <c r="C98" s="146"/>
      <c r="D98" s="147" t="s">
        <v>90</v>
      </c>
      <c r="E98" s="148"/>
      <c r="F98" s="148"/>
      <c r="G98" s="148"/>
      <c r="H98" s="148"/>
      <c r="I98" s="148"/>
      <c r="J98" s="149">
        <f>J132</f>
        <v>0</v>
      </c>
      <c r="K98" s="146"/>
      <c r="L98" s="150"/>
    </row>
    <row r="99" spans="1:31" s="10" customFormat="1" ht="19.899999999999999" customHeight="1">
      <c r="B99" s="145"/>
      <c r="C99" s="146"/>
      <c r="D99" s="147" t="s">
        <v>91</v>
      </c>
      <c r="E99" s="148"/>
      <c r="F99" s="148"/>
      <c r="G99" s="148"/>
      <c r="H99" s="148"/>
      <c r="I99" s="148"/>
      <c r="J99" s="149">
        <f>J135</f>
        <v>0</v>
      </c>
      <c r="K99" s="146"/>
      <c r="L99" s="150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92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14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75" customHeight="1">
      <c r="A109" s="31"/>
      <c r="B109" s="32"/>
      <c r="C109" s="33"/>
      <c r="D109" s="33"/>
      <c r="E109" s="226" t="str">
        <f>E7</f>
        <v>Obec Nedožery Brezany - Obnova miestnej komunikácie Žiarska 1.etapa</v>
      </c>
      <c r="F109" s="253"/>
      <c r="G109" s="253"/>
      <c r="H109" s="25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18</v>
      </c>
      <c r="D111" s="33"/>
      <c r="E111" s="33"/>
      <c r="F111" s="24" t="str">
        <f>F10</f>
        <v xml:space="preserve"> </v>
      </c>
      <c r="G111" s="33"/>
      <c r="H111" s="33"/>
      <c r="I111" s="26" t="s">
        <v>20</v>
      </c>
      <c r="J111" s="63" t="str">
        <f>IF(J10="","",J10)</f>
        <v>26. 5. 2021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2" customHeight="1">
      <c r="A113" s="31"/>
      <c r="B113" s="32"/>
      <c r="C113" s="26" t="s">
        <v>22</v>
      </c>
      <c r="D113" s="33"/>
      <c r="E113" s="33"/>
      <c r="F113" s="24" t="str">
        <f>E13</f>
        <v>Obec Nedožery Brezany</v>
      </c>
      <c r="G113" s="33"/>
      <c r="H113" s="33"/>
      <c r="I113" s="26" t="s">
        <v>28</v>
      </c>
      <c r="J113" s="29" t="str">
        <f>E19</f>
        <v>Hycoprojekt, a.s.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2" customHeight="1">
      <c r="A114" s="31"/>
      <c r="B114" s="32"/>
      <c r="C114" s="26" t="s">
        <v>26</v>
      </c>
      <c r="D114" s="33"/>
      <c r="E114" s="33"/>
      <c r="F114" s="24" t="str">
        <f>IF(E16="","",E16)</f>
        <v>Vyplň údaj</v>
      </c>
      <c r="G114" s="33"/>
      <c r="H114" s="33"/>
      <c r="I114" s="26" t="s">
        <v>31</v>
      </c>
      <c r="J114" s="29" t="str">
        <f>E22</f>
        <v>Ing.R.Krčmárik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0.3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11" customFormat="1" ht="29.25" customHeight="1">
      <c r="A116" s="151"/>
      <c r="B116" s="152"/>
      <c r="C116" s="153" t="s">
        <v>93</v>
      </c>
      <c r="D116" s="154" t="s">
        <v>59</v>
      </c>
      <c r="E116" s="154" t="s">
        <v>55</v>
      </c>
      <c r="F116" s="154" t="s">
        <v>56</v>
      </c>
      <c r="G116" s="154" t="s">
        <v>94</v>
      </c>
      <c r="H116" s="154" t="s">
        <v>95</v>
      </c>
      <c r="I116" s="154" t="s">
        <v>96</v>
      </c>
      <c r="J116" s="155" t="s">
        <v>84</v>
      </c>
      <c r="K116" s="156" t="s">
        <v>97</v>
      </c>
      <c r="L116" s="157"/>
      <c r="M116" s="72" t="s">
        <v>1</v>
      </c>
      <c r="N116" s="73" t="s">
        <v>38</v>
      </c>
      <c r="O116" s="73" t="s">
        <v>98</v>
      </c>
      <c r="P116" s="73" t="s">
        <v>99</v>
      </c>
      <c r="Q116" s="73" t="s">
        <v>100</v>
      </c>
      <c r="R116" s="73" t="s">
        <v>101</v>
      </c>
      <c r="S116" s="73" t="s">
        <v>102</v>
      </c>
      <c r="T116" s="74" t="s">
        <v>103</v>
      </c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</row>
    <row r="117" spans="1:65" s="2" customFormat="1" ht="22.9" customHeight="1">
      <c r="A117" s="31"/>
      <c r="B117" s="32"/>
      <c r="C117" s="79" t="s">
        <v>85</v>
      </c>
      <c r="D117" s="33"/>
      <c r="E117" s="33"/>
      <c r="F117" s="33"/>
      <c r="G117" s="33"/>
      <c r="H117" s="33"/>
      <c r="I117" s="33"/>
      <c r="J117" s="158">
        <f>BK117</f>
        <v>0</v>
      </c>
      <c r="K117" s="33"/>
      <c r="L117" s="36"/>
      <c r="M117" s="75"/>
      <c r="N117" s="159"/>
      <c r="O117" s="76"/>
      <c r="P117" s="160">
        <f>P118</f>
        <v>0</v>
      </c>
      <c r="Q117" s="76"/>
      <c r="R117" s="160">
        <f>R118</f>
        <v>413.12708000000003</v>
      </c>
      <c r="S117" s="76"/>
      <c r="T117" s="161">
        <f>T118</f>
        <v>348.5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4" t="s">
        <v>73</v>
      </c>
      <c r="AU117" s="14" t="s">
        <v>86</v>
      </c>
      <c r="BK117" s="162">
        <f>BK118</f>
        <v>0</v>
      </c>
    </row>
    <row r="118" spans="1:65" s="12" customFormat="1" ht="25.9" customHeight="1">
      <c r="B118" s="163"/>
      <c r="C118" s="164"/>
      <c r="D118" s="165" t="s">
        <v>73</v>
      </c>
      <c r="E118" s="166" t="s">
        <v>104</v>
      </c>
      <c r="F118" s="166" t="s">
        <v>105</v>
      </c>
      <c r="G118" s="164"/>
      <c r="H118" s="164"/>
      <c r="I118" s="167"/>
      <c r="J118" s="168">
        <f>BK118</f>
        <v>0</v>
      </c>
      <c r="K118" s="164"/>
      <c r="L118" s="169"/>
      <c r="M118" s="170"/>
      <c r="N118" s="171"/>
      <c r="O118" s="171"/>
      <c r="P118" s="172">
        <f>P119+P124+P132+P135</f>
        <v>0</v>
      </c>
      <c r="Q118" s="171"/>
      <c r="R118" s="172">
        <f>R119+R124+R132+R135</f>
        <v>413.12708000000003</v>
      </c>
      <c r="S118" s="171"/>
      <c r="T118" s="173">
        <f>T119+T124+T132+T135</f>
        <v>348.5</v>
      </c>
      <c r="AR118" s="174" t="s">
        <v>79</v>
      </c>
      <c r="AT118" s="175" t="s">
        <v>73</v>
      </c>
      <c r="AU118" s="175" t="s">
        <v>74</v>
      </c>
      <c r="AY118" s="174" t="s">
        <v>106</v>
      </c>
      <c r="BK118" s="176">
        <f>BK119+BK124+BK132+BK135</f>
        <v>0</v>
      </c>
    </row>
    <row r="119" spans="1:65" s="12" customFormat="1" ht="22.9" customHeight="1">
      <c r="B119" s="163"/>
      <c r="C119" s="164"/>
      <c r="D119" s="165" t="s">
        <v>73</v>
      </c>
      <c r="E119" s="177" t="s">
        <v>79</v>
      </c>
      <c r="F119" s="177" t="s">
        <v>107</v>
      </c>
      <c r="G119" s="164"/>
      <c r="H119" s="164"/>
      <c r="I119" s="167"/>
      <c r="J119" s="178">
        <f>BK119</f>
        <v>0</v>
      </c>
      <c r="K119" s="164"/>
      <c r="L119" s="169"/>
      <c r="M119" s="170"/>
      <c r="N119" s="171"/>
      <c r="O119" s="171"/>
      <c r="P119" s="172">
        <f>SUM(P120:P123)</f>
        <v>0</v>
      </c>
      <c r="Q119" s="171"/>
      <c r="R119" s="172">
        <f>SUM(R120:R123)</f>
        <v>0</v>
      </c>
      <c r="S119" s="171"/>
      <c r="T119" s="173">
        <f>SUM(T120:T123)</f>
        <v>348.5</v>
      </c>
      <c r="AR119" s="174" t="s">
        <v>79</v>
      </c>
      <c r="AT119" s="175" t="s">
        <v>73</v>
      </c>
      <c r="AU119" s="175" t="s">
        <v>79</v>
      </c>
      <c r="AY119" s="174" t="s">
        <v>106</v>
      </c>
      <c r="BK119" s="176">
        <f>SUM(BK120:BK123)</f>
        <v>0</v>
      </c>
    </row>
    <row r="120" spans="1:65" s="2" customFormat="1" ht="37.9" customHeight="1">
      <c r="A120" s="31"/>
      <c r="B120" s="32"/>
      <c r="C120" s="179" t="s">
        <v>79</v>
      </c>
      <c r="D120" s="179" t="s">
        <v>108</v>
      </c>
      <c r="E120" s="180" t="s">
        <v>109</v>
      </c>
      <c r="F120" s="181" t="s">
        <v>110</v>
      </c>
      <c r="G120" s="182" t="s">
        <v>111</v>
      </c>
      <c r="H120" s="183">
        <v>697</v>
      </c>
      <c r="I120" s="184"/>
      <c r="J120" s="183">
        <f>ROUND(I120*H120,2)</f>
        <v>0</v>
      </c>
      <c r="K120" s="185"/>
      <c r="L120" s="36"/>
      <c r="M120" s="186" t="s">
        <v>1</v>
      </c>
      <c r="N120" s="187" t="s">
        <v>40</v>
      </c>
      <c r="O120" s="68"/>
      <c r="P120" s="188">
        <f>O120*H120</f>
        <v>0</v>
      </c>
      <c r="Q120" s="188">
        <v>0</v>
      </c>
      <c r="R120" s="188">
        <f>Q120*H120</f>
        <v>0</v>
      </c>
      <c r="S120" s="188">
        <v>0.5</v>
      </c>
      <c r="T120" s="189">
        <f>S120*H120</f>
        <v>348.5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0" t="s">
        <v>112</v>
      </c>
      <c r="AT120" s="190" t="s">
        <v>108</v>
      </c>
      <c r="AU120" s="190" t="s">
        <v>113</v>
      </c>
      <c r="AY120" s="14" t="s">
        <v>106</v>
      </c>
      <c r="BE120" s="191">
        <f>IF(N120="základná",J120,0)</f>
        <v>0</v>
      </c>
      <c r="BF120" s="191">
        <f>IF(N120="znížená",J120,0)</f>
        <v>0</v>
      </c>
      <c r="BG120" s="191">
        <f>IF(N120="zákl. prenesená",J120,0)</f>
        <v>0</v>
      </c>
      <c r="BH120" s="191">
        <f>IF(N120="zníž. prenesená",J120,0)</f>
        <v>0</v>
      </c>
      <c r="BI120" s="191">
        <f>IF(N120="nulová",J120,0)</f>
        <v>0</v>
      </c>
      <c r="BJ120" s="14" t="s">
        <v>113</v>
      </c>
      <c r="BK120" s="191">
        <f>ROUND(I120*H120,2)</f>
        <v>0</v>
      </c>
      <c r="BL120" s="14" t="s">
        <v>112</v>
      </c>
      <c r="BM120" s="190" t="s">
        <v>114</v>
      </c>
    </row>
    <row r="121" spans="1:65" s="2" customFormat="1" ht="24.2" customHeight="1">
      <c r="A121" s="31"/>
      <c r="B121" s="32"/>
      <c r="C121" s="179" t="s">
        <v>113</v>
      </c>
      <c r="D121" s="179" t="s">
        <v>108</v>
      </c>
      <c r="E121" s="180" t="s">
        <v>115</v>
      </c>
      <c r="F121" s="181" t="s">
        <v>116</v>
      </c>
      <c r="G121" s="182" t="s">
        <v>117</v>
      </c>
      <c r="H121" s="183">
        <v>5</v>
      </c>
      <c r="I121" s="184"/>
      <c r="J121" s="183">
        <f>ROUND(I121*H121,2)</f>
        <v>0</v>
      </c>
      <c r="K121" s="185"/>
      <c r="L121" s="36"/>
      <c r="M121" s="186" t="s">
        <v>1</v>
      </c>
      <c r="N121" s="187" t="s">
        <v>40</v>
      </c>
      <c r="O121" s="68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0" t="s">
        <v>112</v>
      </c>
      <c r="AT121" s="190" t="s">
        <v>108</v>
      </c>
      <c r="AU121" s="190" t="s">
        <v>113</v>
      </c>
      <c r="AY121" s="14" t="s">
        <v>106</v>
      </c>
      <c r="BE121" s="191">
        <f>IF(N121="základná",J121,0)</f>
        <v>0</v>
      </c>
      <c r="BF121" s="191">
        <f>IF(N121="znížená",J121,0)</f>
        <v>0</v>
      </c>
      <c r="BG121" s="191">
        <f>IF(N121="zákl. prenesená",J121,0)</f>
        <v>0</v>
      </c>
      <c r="BH121" s="191">
        <f>IF(N121="zníž. prenesená",J121,0)</f>
        <v>0</v>
      </c>
      <c r="BI121" s="191">
        <f>IF(N121="nulová",J121,0)</f>
        <v>0</v>
      </c>
      <c r="BJ121" s="14" t="s">
        <v>113</v>
      </c>
      <c r="BK121" s="191">
        <f>ROUND(I121*H121,2)</f>
        <v>0</v>
      </c>
      <c r="BL121" s="14" t="s">
        <v>112</v>
      </c>
      <c r="BM121" s="190" t="s">
        <v>118</v>
      </c>
    </row>
    <row r="122" spans="1:65" s="2" customFormat="1" ht="24.2" customHeight="1">
      <c r="A122" s="31"/>
      <c r="B122" s="32"/>
      <c r="C122" s="179" t="s">
        <v>119</v>
      </c>
      <c r="D122" s="179" t="s">
        <v>108</v>
      </c>
      <c r="E122" s="180" t="s">
        <v>120</v>
      </c>
      <c r="F122" s="181" t="s">
        <v>121</v>
      </c>
      <c r="G122" s="182" t="s">
        <v>117</v>
      </c>
      <c r="H122" s="183">
        <v>5</v>
      </c>
      <c r="I122" s="184"/>
      <c r="J122" s="183">
        <f>ROUND(I122*H122,2)</f>
        <v>0</v>
      </c>
      <c r="K122" s="185"/>
      <c r="L122" s="36"/>
      <c r="M122" s="186" t="s">
        <v>1</v>
      </c>
      <c r="N122" s="187" t="s">
        <v>40</v>
      </c>
      <c r="O122" s="68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0" t="s">
        <v>112</v>
      </c>
      <c r="AT122" s="190" t="s">
        <v>108</v>
      </c>
      <c r="AU122" s="190" t="s">
        <v>113</v>
      </c>
      <c r="AY122" s="14" t="s">
        <v>106</v>
      </c>
      <c r="BE122" s="191">
        <f>IF(N122="základná",J122,0)</f>
        <v>0</v>
      </c>
      <c r="BF122" s="191">
        <f>IF(N122="znížená",J122,0)</f>
        <v>0</v>
      </c>
      <c r="BG122" s="191">
        <f>IF(N122="zákl. prenesená",J122,0)</f>
        <v>0</v>
      </c>
      <c r="BH122" s="191">
        <f>IF(N122="zníž. prenesená",J122,0)</f>
        <v>0</v>
      </c>
      <c r="BI122" s="191">
        <f>IF(N122="nulová",J122,0)</f>
        <v>0</v>
      </c>
      <c r="BJ122" s="14" t="s">
        <v>113</v>
      </c>
      <c r="BK122" s="191">
        <f>ROUND(I122*H122,2)</f>
        <v>0</v>
      </c>
      <c r="BL122" s="14" t="s">
        <v>112</v>
      </c>
      <c r="BM122" s="190" t="s">
        <v>122</v>
      </c>
    </row>
    <row r="123" spans="1:65" s="2" customFormat="1" ht="24.2" customHeight="1">
      <c r="A123" s="31"/>
      <c r="B123" s="32"/>
      <c r="C123" s="179" t="s">
        <v>112</v>
      </c>
      <c r="D123" s="179" t="s">
        <v>108</v>
      </c>
      <c r="E123" s="180" t="s">
        <v>123</v>
      </c>
      <c r="F123" s="181" t="s">
        <v>124</v>
      </c>
      <c r="G123" s="182" t="s">
        <v>117</v>
      </c>
      <c r="H123" s="183">
        <v>5</v>
      </c>
      <c r="I123" s="184"/>
      <c r="J123" s="183">
        <f>ROUND(I123*H123,2)</f>
        <v>0</v>
      </c>
      <c r="K123" s="185"/>
      <c r="L123" s="36"/>
      <c r="M123" s="186" t="s">
        <v>1</v>
      </c>
      <c r="N123" s="187" t="s">
        <v>40</v>
      </c>
      <c r="O123" s="68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0" t="s">
        <v>112</v>
      </c>
      <c r="AT123" s="190" t="s">
        <v>108</v>
      </c>
      <c r="AU123" s="190" t="s">
        <v>113</v>
      </c>
      <c r="AY123" s="14" t="s">
        <v>106</v>
      </c>
      <c r="BE123" s="191">
        <f>IF(N123="základná",J123,0)</f>
        <v>0</v>
      </c>
      <c r="BF123" s="191">
        <f>IF(N123="znížená",J123,0)</f>
        <v>0</v>
      </c>
      <c r="BG123" s="191">
        <f>IF(N123="zákl. prenesená",J123,0)</f>
        <v>0</v>
      </c>
      <c r="BH123" s="191">
        <f>IF(N123="zníž. prenesená",J123,0)</f>
        <v>0</v>
      </c>
      <c r="BI123" s="191">
        <f>IF(N123="nulová",J123,0)</f>
        <v>0</v>
      </c>
      <c r="BJ123" s="14" t="s">
        <v>113</v>
      </c>
      <c r="BK123" s="191">
        <f>ROUND(I123*H123,2)</f>
        <v>0</v>
      </c>
      <c r="BL123" s="14" t="s">
        <v>112</v>
      </c>
      <c r="BM123" s="190" t="s">
        <v>125</v>
      </c>
    </row>
    <row r="124" spans="1:65" s="12" customFormat="1" ht="22.9" customHeight="1">
      <c r="B124" s="163"/>
      <c r="C124" s="164"/>
      <c r="D124" s="165" t="s">
        <v>73</v>
      </c>
      <c r="E124" s="177" t="s">
        <v>126</v>
      </c>
      <c r="F124" s="177" t="s">
        <v>127</v>
      </c>
      <c r="G124" s="164"/>
      <c r="H124" s="164"/>
      <c r="I124" s="167"/>
      <c r="J124" s="178">
        <f>BK124</f>
        <v>0</v>
      </c>
      <c r="K124" s="164"/>
      <c r="L124" s="169"/>
      <c r="M124" s="170"/>
      <c r="N124" s="171"/>
      <c r="O124" s="171"/>
      <c r="P124" s="172">
        <f>SUM(P125:P131)</f>
        <v>0</v>
      </c>
      <c r="Q124" s="171"/>
      <c r="R124" s="172">
        <f>SUM(R125:R131)</f>
        <v>405.83528000000001</v>
      </c>
      <c r="S124" s="171"/>
      <c r="T124" s="173">
        <f>SUM(T125:T131)</f>
        <v>0</v>
      </c>
      <c r="AR124" s="174" t="s">
        <v>79</v>
      </c>
      <c r="AT124" s="175" t="s">
        <v>73</v>
      </c>
      <c r="AU124" s="175" t="s">
        <v>79</v>
      </c>
      <c r="AY124" s="174" t="s">
        <v>106</v>
      </c>
      <c r="BK124" s="176">
        <f>SUM(BK125:BK131)</f>
        <v>0</v>
      </c>
    </row>
    <row r="125" spans="1:65" s="2" customFormat="1" ht="37.9" customHeight="1">
      <c r="A125" s="31"/>
      <c r="B125" s="32"/>
      <c r="C125" s="179" t="s">
        <v>126</v>
      </c>
      <c r="D125" s="179" t="s">
        <v>108</v>
      </c>
      <c r="E125" s="180" t="s">
        <v>128</v>
      </c>
      <c r="F125" s="181" t="s">
        <v>129</v>
      </c>
      <c r="G125" s="182" t="s">
        <v>111</v>
      </c>
      <c r="H125" s="183">
        <v>610</v>
      </c>
      <c r="I125" s="184"/>
      <c r="J125" s="183">
        <f t="shared" ref="J125:J131" si="0">ROUND(I125*H125,2)</f>
        <v>0</v>
      </c>
      <c r="K125" s="185"/>
      <c r="L125" s="36"/>
      <c r="M125" s="186" t="s">
        <v>1</v>
      </c>
      <c r="N125" s="187" t="s">
        <v>40</v>
      </c>
      <c r="O125" s="68"/>
      <c r="P125" s="188">
        <f t="shared" ref="P125:P131" si="1">O125*H125</f>
        <v>0</v>
      </c>
      <c r="Q125" s="188">
        <v>0.35338000000000003</v>
      </c>
      <c r="R125" s="188">
        <f t="shared" ref="R125:R131" si="2">Q125*H125</f>
        <v>215.56180000000001</v>
      </c>
      <c r="S125" s="188">
        <v>0</v>
      </c>
      <c r="T125" s="189">
        <f t="shared" ref="T125:T131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0" t="s">
        <v>112</v>
      </c>
      <c r="AT125" s="190" t="s">
        <v>108</v>
      </c>
      <c r="AU125" s="190" t="s">
        <v>113</v>
      </c>
      <c r="AY125" s="14" t="s">
        <v>106</v>
      </c>
      <c r="BE125" s="191">
        <f t="shared" ref="BE125:BE131" si="4">IF(N125="základná",J125,0)</f>
        <v>0</v>
      </c>
      <c r="BF125" s="191">
        <f t="shared" ref="BF125:BF131" si="5">IF(N125="znížená",J125,0)</f>
        <v>0</v>
      </c>
      <c r="BG125" s="191">
        <f t="shared" ref="BG125:BG131" si="6">IF(N125="zákl. prenesená",J125,0)</f>
        <v>0</v>
      </c>
      <c r="BH125" s="191">
        <f t="shared" ref="BH125:BH131" si="7">IF(N125="zníž. prenesená",J125,0)</f>
        <v>0</v>
      </c>
      <c r="BI125" s="191">
        <f t="shared" ref="BI125:BI131" si="8">IF(N125="nulová",J125,0)</f>
        <v>0</v>
      </c>
      <c r="BJ125" s="14" t="s">
        <v>113</v>
      </c>
      <c r="BK125" s="191">
        <f t="shared" ref="BK125:BK131" si="9">ROUND(I125*H125,2)</f>
        <v>0</v>
      </c>
      <c r="BL125" s="14" t="s">
        <v>112</v>
      </c>
      <c r="BM125" s="190" t="s">
        <v>130</v>
      </c>
    </row>
    <row r="126" spans="1:65" s="2" customFormat="1" ht="24.2" customHeight="1">
      <c r="A126" s="31"/>
      <c r="B126" s="32"/>
      <c r="C126" s="179" t="s">
        <v>131</v>
      </c>
      <c r="D126" s="179" t="s">
        <v>108</v>
      </c>
      <c r="E126" s="180" t="s">
        <v>132</v>
      </c>
      <c r="F126" s="181" t="s">
        <v>133</v>
      </c>
      <c r="G126" s="182" t="s">
        <v>111</v>
      </c>
      <c r="H126" s="183">
        <v>610</v>
      </c>
      <c r="I126" s="184"/>
      <c r="J126" s="183">
        <f t="shared" si="0"/>
        <v>0</v>
      </c>
      <c r="K126" s="185"/>
      <c r="L126" s="36"/>
      <c r="M126" s="186" t="s">
        <v>1</v>
      </c>
      <c r="N126" s="187" t="s">
        <v>40</v>
      </c>
      <c r="O126" s="68"/>
      <c r="P126" s="188">
        <f t="shared" si="1"/>
        <v>0</v>
      </c>
      <c r="Q126" s="188">
        <v>6.5199999999999998E-3</v>
      </c>
      <c r="R126" s="188">
        <f t="shared" si="2"/>
        <v>3.9771999999999998</v>
      </c>
      <c r="S126" s="188">
        <v>0</v>
      </c>
      <c r="T126" s="189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0" t="s">
        <v>112</v>
      </c>
      <c r="AT126" s="190" t="s">
        <v>108</v>
      </c>
      <c r="AU126" s="190" t="s">
        <v>113</v>
      </c>
      <c r="AY126" s="14" t="s">
        <v>106</v>
      </c>
      <c r="BE126" s="191">
        <f t="shared" si="4"/>
        <v>0</v>
      </c>
      <c r="BF126" s="191">
        <f t="shared" si="5"/>
        <v>0</v>
      </c>
      <c r="BG126" s="191">
        <f t="shared" si="6"/>
        <v>0</v>
      </c>
      <c r="BH126" s="191">
        <f t="shared" si="7"/>
        <v>0</v>
      </c>
      <c r="BI126" s="191">
        <f t="shared" si="8"/>
        <v>0</v>
      </c>
      <c r="BJ126" s="14" t="s">
        <v>113</v>
      </c>
      <c r="BK126" s="191">
        <f t="shared" si="9"/>
        <v>0</v>
      </c>
      <c r="BL126" s="14" t="s">
        <v>112</v>
      </c>
      <c r="BM126" s="190" t="s">
        <v>134</v>
      </c>
    </row>
    <row r="127" spans="1:65" s="2" customFormat="1" ht="24.2" customHeight="1">
      <c r="A127" s="31"/>
      <c r="B127" s="32"/>
      <c r="C127" s="179" t="s">
        <v>135</v>
      </c>
      <c r="D127" s="179" t="s">
        <v>108</v>
      </c>
      <c r="E127" s="180" t="s">
        <v>136</v>
      </c>
      <c r="F127" s="181" t="s">
        <v>137</v>
      </c>
      <c r="G127" s="182" t="s">
        <v>111</v>
      </c>
      <c r="H127" s="183">
        <v>610</v>
      </c>
      <c r="I127" s="184"/>
      <c r="J127" s="183">
        <f t="shared" si="0"/>
        <v>0</v>
      </c>
      <c r="K127" s="185"/>
      <c r="L127" s="36"/>
      <c r="M127" s="186" t="s">
        <v>1</v>
      </c>
      <c r="N127" s="187" t="s">
        <v>40</v>
      </c>
      <c r="O127" s="68"/>
      <c r="P127" s="188">
        <f t="shared" si="1"/>
        <v>0</v>
      </c>
      <c r="Q127" s="188">
        <v>5.1000000000000004E-4</v>
      </c>
      <c r="R127" s="188">
        <f t="shared" si="2"/>
        <v>0.31110000000000004</v>
      </c>
      <c r="S127" s="188">
        <v>0</v>
      </c>
      <c r="T127" s="189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0" t="s">
        <v>112</v>
      </c>
      <c r="AT127" s="190" t="s">
        <v>108</v>
      </c>
      <c r="AU127" s="190" t="s">
        <v>113</v>
      </c>
      <c r="AY127" s="14" t="s">
        <v>106</v>
      </c>
      <c r="BE127" s="191">
        <f t="shared" si="4"/>
        <v>0</v>
      </c>
      <c r="BF127" s="191">
        <f t="shared" si="5"/>
        <v>0</v>
      </c>
      <c r="BG127" s="191">
        <f t="shared" si="6"/>
        <v>0</v>
      </c>
      <c r="BH127" s="191">
        <f t="shared" si="7"/>
        <v>0</v>
      </c>
      <c r="BI127" s="191">
        <f t="shared" si="8"/>
        <v>0</v>
      </c>
      <c r="BJ127" s="14" t="s">
        <v>113</v>
      </c>
      <c r="BK127" s="191">
        <f t="shared" si="9"/>
        <v>0</v>
      </c>
      <c r="BL127" s="14" t="s">
        <v>112</v>
      </c>
      <c r="BM127" s="190" t="s">
        <v>138</v>
      </c>
    </row>
    <row r="128" spans="1:65" s="2" customFormat="1" ht="24.2" customHeight="1">
      <c r="A128" s="31"/>
      <c r="B128" s="32"/>
      <c r="C128" s="179" t="s">
        <v>139</v>
      </c>
      <c r="D128" s="179" t="s">
        <v>108</v>
      </c>
      <c r="E128" s="180" t="s">
        <v>140</v>
      </c>
      <c r="F128" s="181" t="s">
        <v>141</v>
      </c>
      <c r="G128" s="182" t="s">
        <v>111</v>
      </c>
      <c r="H128" s="183">
        <v>610</v>
      </c>
      <c r="I128" s="184"/>
      <c r="J128" s="183">
        <f t="shared" si="0"/>
        <v>0</v>
      </c>
      <c r="K128" s="185"/>
      <c r="L128" s="36"/>
      <c r="M128" s="186" t="s">
        <v>1</v>
      </c>
      <c r="N128" s="187" t="s">
        <v>40</v>
      </c>
      <c r="O128" s="68"/>
      <c r="P128" s="188">
        <f t="shared" si="1"/>
        <v>0</v>
      </c>
      <c r="Q128" s="188">
        <v>0.10373</v>
      </c>
      <c r="R128" s="188">
        <f t="shared" si="2"/>
        <v>63.275300000000001</v>
      </c>
      <c r="S128" s="188">
        <v>0</v>
      </c>
      <c r="T128" s="189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0" t="s">
        <v>112</v>
      </c>
      <c r="AT128" s="190" t="s">
        <v>108</v>
      </c>
      <c r="AU128" s="190" t="s">
        <v>113</v>
      </c>
      <c r="AY128" s="14" t="s">
        <v>106</v>
      </c>
      <c r="BE128" s="191">
        <f t="shared" si="4"/>
        <v>0</v>
      </c>
      <c r="BF128" s="191">
        <f t="shared" si="5"/>
        <v>0</v>
      </c>
      <c r="BG128" s="191">
        <f t="shared" si="6"/>
        <v>0</v>
      </c>
      <c r="BH128" s="191">
        <f t="shared" si="7"/>
        <v>0</v>
      </c>
      <c r="BI128" s="191">
        <f t="shared" si="8"/>
        <v>0</v>
      </c>
      <c r="BJ128" s="14" t="s">
        <v>113</v>
      </c>
      <c r="BK128" s="191">
        <f t="shared" si="9"/>
        <v>0</v>
      </c>
      <c r="BL128" s="14" t="s">
        <v>112</v>
      </c>
      <c r="BM128" s="190" t="s">
        <v>142</v>
      </c>
    </row>
    <row r="129" spans="1:65" s="2" customFormat="1" ht="24.2" customHeight="1">
      <c r="A129" s="31"/>
      <c r="B129" s="32"/>
      <c r="C129" s="179" t="s">
        <v>143</v>
      </c>
      <c r="D129" s="179" t="s">
        <v>108</v>
      </c>
      <c r="E129" s="180" t="s">
        <v>144</v>
      </c>
      <c r="F129" s="181" t="s">
        <v>145</v>
      </c>
      <c r="G129" s="182" t="s">
        <v>111</v>
      </c>
      <c r="H129" s="183">
        <v>610</v>
      </c>
      <c r="I129" s="184"/>
      <c r="J129" s="183">
        <f t="shared" si="0"/>
        <v>0</v>
      </c>
      <c r="K129" s="185"/>
      <c r="L129" s="36"/>
      <c r="M129" s="186" t="s">
        <v>1</v>
      </c>
      <c r="N129" s="187" t="s">
        <v>40</v>
      </c>
      <c r="O129" s="68"/>
      <c r="P129" s="188">
        <f t="shared" si="1"/>
        <v>0</v>
      </c>
      <c r="Q129" s="188">
        <v>0.15559000000000001</v>
      </c>
      <c r="R129" s="188">
        <f t="shared" si="2"/>
        <v>94.909900000000007</v>
      </c>
      <c r="S129" s="188">
        <v>0</v>
      </c>
      <c r="T129" s="189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0" t="s">
        <v>112</v>
      </c>
      <c r="AT129" s="190" t="s">
        <v>108</v>
      </c>
      <c r="AU129" s="190" t="s">
        <v>113</v>
      </c>
      <c r="AY129" s="14" t="s">
        <v>106</v>
      </c>
      <c r="BE129" s="191">
        <f t="shared" si="4"/>
        <v>0</v>
      </c>
      <c r="BF129" s="191">
        <f t="shared" si="5"/>
        <v>0</v>
      </c>
      <c r="BG129" s="191">
        <f t="shared" si="6"/>
        <v>0</v>
      </c>
      <c r="BH129" s="191">
        <f t="shared" si="7"/>
        <v>0</v>
      </c>
      <c r="BI129" s="191">
        <f t="shared" si="8"/>
        <v>0</v>
      </c>
      <c r="BJ129" s="14" t="s">
        <v>113</v>
      </c>
      <c r="BK129" s="191">
        <f t="shared" si="9"/>
        <v>0</v>
      </c>
      <c r="BL129" s="14" t="s">
        <v>112</v>
      </c>
      <c r="BM129" s="190" t="s">
        <v>146</v>
      </c>
    </row>
    <row r="130" spans="1:65" s="2" customFormat="1" ht="24.2" customHeight="1">
      <c r="A130" s="31"/>
      <c r="B130" s="32"/>
      <c r="C130" s="179" t="s">
        <v>147</v>
      </c>
      <c r="D130" s="179" t="s">
        <v>108</v>
      </c>
      <c r="E130" s="180" t="s">
        <v>148</v>
      </c>
      <c r="F130" s="181" t="s">
        <v>149</v>
      </c>
      <c r="G130" s="182" t="s">
        <v>111</v>
      </c>
      <c r="H130" s="183">
        <v>87</v>
      </c>
      <c r="I130" s="184"/>
      <c r="J130" s="183">
        <f t="shared" si="0"/>
        <v>0</v>
      </c>
      <c r="K130" s="185"/>
      <c r="L130" s="36"/>
      <c r="M130" s="186" t="s">
        <v>1</v>
      </c>
      <c r="N130" s="187" t="s">
        <v>40</v>
      </c>
      <c r="O130" s="68"/>
      <c r="P130" s="188">
        <f t="shared" si="1"/>
        <v>0</v>
      </c>
      <c r="Q130" s="188">
        <v>2.0539999999999999E-2</v>
      </c>
      <c r="R130" s="188">
        <f t="shared" si="2"/>
        <v>1.78698</v>
      </c>
      <c r="S130" s="188">
        <v>0</v>
      </c>
      <c r="T130" s="189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0" t="s">
        <v>112</v>
      </c>
      <c r="AT130" s="190" t="s">
        <v>108</v>
      </c>
      <c r="AU130" s="190" t="s">
        <v>113</v>
      </c>
      <c r="AY130" s="14" t="s">
        <v>106</v>
      </c>
      <c r="BE130" s="191">
        <f t="shared" si="4"/>
        <v>0</v>
      </c>
      <c r="BF130" s="191">
        <f t="shared" si="5"/>
        <v>0</v>
      </c>
      <c r="BG130" s="191">
        <f t="shared" si="6"/>
        <v>0</v>
      </c>
      <c r="BH130" s="191">
        <f t="shared" si="7"/>
        <v>0</v>
      </c>
      <c r="BI130" s="191">
        <f t="shared" si="8"/>
        <v>0</v>
      </c>
      <c r="BJ130" s="14" t="s">
        <v>113</v>
      </c>
      <c r="BK130" s="191">
        <f t="shared" si="9"/>
        <v>0</v>
      </c>
      <c r="BL130" s="14" t="s">
        <v>112</v>
      </c>
      <c r="BM130" s="190" t="s">
        <v>150</v>
      </c>
    </row>
    <row r="131" spans="1:65" s="2" customFormat="1" ht="24.2" customHeight="1">
      <c r="A131" s="31"/>
      <c r="B131" s="32"/>
      <c r="C131" s="179" t="s">
        <v>151</v>
      </c>
      <c r="D131" s="179" t="s">
        <v>108</v>
      </c>
      <c r="E131" s="180" t="s">
        <v>152</v>
      </c>
      <c r="F131" s="181" t="s">
        <v>153</v>
      </c>
      <c r="G131" s="182" t="s">
        <v>111</v>
      </c>
      <c r="H131" s="183">
        <v>87</v>
      </c>
      <c r="I131" s="184"/>
      <c r="J131" s="183">
        <f t="shared" si="0"/>
        <v>0</v>
      </c>
      <c r="K131" s="185"/>
      <c r="L131" s="36"/>
      <c r="M131" s="186" t="s">
        <v>1</v>
      </c>
      <c r="N131" s="187" t="s">
        <v>40</v>
      </c>
      <c r="O131" s="68"/>
      <c r="P131" s="188">
        <f t="shared" si="1"/>
        <v>0</v>
      </c>
      <c r="Q131" s="188">
        <v>0.29899999999999999</v>
      </c>
      <c r="R131" s="188">
        <f t="shared" si="2"/>
        <v>26.012999999999998</v>
      </c>
      <c r="S131" s="188">
        <v>0</v>
      </c>
      <c r="T131" s="189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0" t="s">
        <v>112</v>
      </c>
      <c r="AT131" s="190" t="s">
        <v>108</v>
      </c>
      <c r="AU131" s="190" t="s">
        <v>113</v>
      </c>
      <c r="AY131" s="14" t="s">
        <v>106</v>
      </c>
      <c r="BE131" s="191">
        <f t="shared" si="4"/>
        <v>0</v>
      </c>
      <c r="BF131" s="191">
        <f t="shared" si="5"/>
        <v>0</v>
      </c>
      <c r="BG131" s="191">
        <f t="shared" si="6"/>
        <v>0</v>
      </c>
      <c r="BH131" s="191">
        <f t="shared" si="7"/>
        <v>0</v>
      </c>
      <c r="BI131" s="191">
        <f t="shared" si="8"/>
        <v>0</v>
      </c>
      <c r="BJ131" s="14" t="s">
        <v>113</v>
      </c>
      <c r="BK131" s="191">
        <f t="shared" si="9"/>
        <v>0</v>
      </c>
      <c r="BL131" s="14" t="s">
        <v>112</v>
      </c>
      <c r="BM131" s="190" t="s">
        <v>154</v>
      </c>
    </row>
    <row r="132" spans="1:65" s="12" customFormat="1" ht="22.9" customHeight="1">
      <c r="B132" s="163"/>
      <c r="C132" s="164"/>
      <c r="D132" s="165" t="s">
        <v>73</v>
      </c>
      <c r="E132" s="177" t="s">
        <v>143</v>
      </c>
      <c r="F132" s="177" t="s">
        <v>155</v>
      </c>
      <c r="G132" s="164"/>
      <c r="H132" s="164"/>
      <c r="I132" s="167"/>
      <c r="J132" s="178">
        <f>BK132</f>
        <v>0</v>
      </c>
      <c r="K132" s="164"/>
      <c r="L132" s="169"/>
      <c r="M132" s="170"/>
      <c r="N132" s="171"/>
      <c r="O132" s="171"/>
      <c r="P132" s="172">
        <f>SUM(P133:P134)</f>
        <v>0</v>
      </c>
      <c r="Q132" s="171"/>
      <c r="R132" s="172">
        <f>SUM(R133:R134)</f>
        <v>7.2918000000000003</v>
      </c>
      <c r="S132" s="171"/>
      <c r="T132" s="173">
        <f>SUM(T133:T134)</f>
        <v>0</v>
      </c>
      <c r="AR132" s="174" t="s">
        <v>79</v>
      </c>
      <c r="AT132" s="175" t="s">
        <v>73</v>
      </c>
      <c r="AU132" s="175" t="s">
        <v>79</v>
      </c>
      <c r="AY132" s="174" t="s">
        <v>106</v>
      </c>
      <c r="BK132" s="176">
        <f>SUM(BK133:BK134)</f>
        <v>0</v>
      </c>
    </row>
    <row r="133" spans="1:65" s="2" customFormat="1" ht="37.9" customHeight="1">
      <c r="A133" s="31"/>
      <c r="B133" s="32"/>
      <c r="C133" s="179" t="s">
        <v>156</v>
      </c>
      <c r="D133" s="179" t="s">
        <v>108</v>
      </c>
      <c r="E133" s="180" t="s">
        <v>157</v>
      </c>
      <c r="F133" s="181" t="s">
        <v>158</v>
      </c>
      <c r="G133" s="182" t="s">
        <v>159</v>
      </c>
      <c r="H133" s="183">
        <v>60</v>
      </c>
      <c r="I133" s="184"/>
      <c r="J133" s="183">
        <f>ROUND(I133*H133,2)</f>
        <v>0</v>
      </c>
      <c r="K133" s="185"/>
      <c r="L133" s="36"/>
      <c r="M133" s="186" t="s">
        <v>1</v>
      </c>
      <c r="N133" s="187" t="s">
        <v>40</v>
      </c>
      <c r="O133" s="68"/>
      <c r="P133" s="188">
        <f>O133*H133</f>
        <v>0</v>
      </c>
      <c r="Q133" s="188">
        <v>9.8530000000000006E-2</v>
      </c>
      <c r="R133" s="188">
        <f>Q133*H133</f>
        <v>5.9118000000000004</v>
      </c>
      <c r="S133" s="188">
        <v>0</v>
      </c>
      <c r="T133" s="189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0" t="s">
        <v>112</v>
      </c>
      <c r="AT133" s="190" t="s">
        <v>108</v>
      </c>
      <c r="AU133" s="190" t="s">
        <v>113</v>
      </c>
      <c r="AY133" s="14" t="s">
        <v>106</v>
      </c>
      <c r="BE133" s="191">
        <f>IF(N133="základná",J133,0)</f>
        <v>0</v>
      </c>
      <c r="BF133" s="191">
        <f>IF(N133="znížená",J133,0)</f>
        <v>0</v>
      </c>
      <c r="BG133" s="191">
        <f>IF(N133="zákl. prenesená",J133,0)</f>
        <v>0</v>
      </c>
      <c r="BH133" s="191">
        <f>IF(N133="zníž. prenesená",J133,0)</f>
        <v>0</v>
      </c>
      <c r="BI133" s="191">
        <f>IF(N133="nulová",J133,0)</f>
        <v>0</v>
      </c>
      <c r="BJ133" s="14" t="s">
        <v>113</v>
      </c>
      <c r="BK133" s="191">
        <f>ROUND(I133*H133,2)</f>
        <v>0</v>
      </c>
      <c r="BL133" s="14" t="s">
        <v>112</v>
      </c>
      <c r="BM133" s="190" t="s">
        <v>160</v>
      </c>
    </row>
    <row r="134" spans="1:65" s="2" customFormat="1" ht="24.2" customHeight="1">
      <c r="A134" s="31"/>
      <c r="B134" s="32"/>
      <c r="C134" s="192" t="s">
        <v>161</v>
      </c>
      <c r="D134" s="192" t="s">
        <v>162</v>
      </c>
      <c r="E134" s="193" t="s">
        <v>163</v>
      </c>
      <c r="F134" s="194" t="s">
        <v>164</v>
      </c>
      <c r="G134" s="195" t="s">
        <v>165</v>
      </c>
      <c r="H134" s="196">
        <v>60</v>
      </c>
      <c r="I134" s="197"/>
      <c r="J134" s="196">
        <f>ROUND(I134*H134,2)</f>
        <v>0</v>
      </c>
      <c r="K134" s="198"/>
      <c r="L134" s="199"/>
      <c r="M134" s="200" t="s">
        <v>1</v>
      </c>
      <c r="N134" s="201" t="s">
        <v>40</v>
      </c>
      <c r="O134" s="68"/>
      <c r="P134" s="188">
        <f>O134*H134</f>
        <v>0</v>
      </c>
      <c r="Q134" s="188">
        <v>2.3E-2</v>
      </c>
      <c r="R134" s="188">
        <f>Q134*H134</f>
        <v>1.38</v>
      </c>
      <c r="S134" s="188">
        <v>0</v>
      </c>
      <c r="T134" s="189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0" t="s">
        <v>139</v>
      </c>
      <c r="AT134" s="190" t="s">
        <v>162</v>
      </c>
      <c r="AU134" s="190" t="s">
        <v>113</v>
      </c>
      <c r="AY134" s="14" t="s">
        <v>106</v>
      </c>
      <c r="BE134" s="191">
        <f>IF(N134="základná",J134,0)</f>
        <v>0</v>
      </c>
      <c r="BF134" s="191">
        <f>IF(N134="znížená",J134,0)</f>
        <v>0</v>
      </c>
      <c r="BG134" s="191">
        <f>IF(N134="zákl. prenesená",J134,0)</f>
        <v>0</v>
      </c>
      <c r="BH134" s="191">
        <f>IF(N134="zníž. prenesená",J134,0)</f>
        <v>0</v>
      </c>
      <c r="BI134" s="191">
        <f>IF(N134="nulová",J134,0)</f>
        <v>0</v>
      </c>
      <c r="BJ134" s="14" t="s">
        <v>113</v>
      </c>
      <c r="BK134" s="191">
        <f>ROUND(I134*H134,2)</f>
        <v>0</v>
      </c>
      <c r="BL134" s="14" t="s">
        <v>112</v>
      </c>
      <c r="BM134" s="190" t="s">
        <v>166</v>
      </c>
    </row>
    <row r="135" spans="1:65" s="12" customFormat="1" ht="22.9" customHeight="1">
      <c r="B135" s="163"/>
      <c r="C135" s="164"/>
      <c r="D135" s="165" t="s">
        <v>73</v>
      </c>
      <c r="E135" s="177" t="s">
        <v>167</v>
      </c>
      <c r="F135" s="177" t="s">
        <v>168</v>
      </c>
      <c r="G135" s="164"/>
      <c r="H135" s="164"/>
      <c r="I135" s="167"/>
      <c r="J135" s="178">
        <f>BK135</f>
        <v>0</v>
      </c>
      <c r="K135" s="164"/>
      <c r="L135" s="169"/>
      <c r="M135" s="170"/>
      <c r="N135" s="171"/>
      <c r="O135" s="171"/>
      <c r="P135" s="172">
        <f>P136</f>
        <v>0</v>
      </c>
      <c r="Q135" s="171"/>
      <c r="R135" s="172">
        <f>R136</f>
        <v>0</v>
      </c>
      <c r="S135" s="171"/>
      <c r="T135" s="173">
        <f>T136</f>
        <v>0</v>
      </c>
      <c r="AR135" s="174" t="s">
        <v>79</v>
      </c>
      <c r="AT135" s="175" t="s">
        <v>73</v>
      </c>
      <c r="AU135" s="175" t="s">
        <v>79</v>
      </c>
      <c r="AY135" s="174" t="s">
        <v>106</v>
      </c>
      <c r="BK135" s="176">
        <f>BK136</f>
        <v>0</v>
      </c>
    </row>
    <row r="136" spans="1:65" s="2" customFormat="1" ht="24.2" customHeight="1">
      <c r="A136" s="31"/>
      <c r="B136" s="32"/>
      <c r="C136" s="179" t="s">
        <v>169</v>
      </c>
      <c r="D136" s="179" t="s">
        <v>108</v>
      </c>
      <c r="E136" s="180" t="s">
        <v>170</v>
      </c>
      <c r="F136" s="181" t="s">
        <v>171</v>
      </c>
      <c r="G136" s="182" t="s">
        <v>172</v>
      </c>
      <c r="H136" s="183">
        <v>413.13</v>
      </c>
      <c r="I136" s="184"/>
      <c r="J136" s="183">
        <f>ROUND(I136*H136,2)</f>
        <v>0</v>
      </c>
      <c r="K136" s="185"/>
      <c r="L136" s="36"/>
      <c r="M136" s="202" t="s">
        <v>1</v>
      </c>
      <c r="N136" s="203" t="s">
        <v>40</v>
      </c>
      <c r="O136" s="204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0" t="s">
        <v>112</v>
      </c>
      <c r="AT136" s="190" t="s">
        <v>108</v>
      </c>
      <c r="AU136" s="190" t="s">
        <v>113</v>
      </c>
      <c r="AY136" s="14" t="s">
        <v>106</v>
      </c>
      <c r="BE136" s="191">
        <f>IF(N136="základná",J136,0)</f>
        <v>0</v>
      </c>
      <c r="BF136" s="191">
        <f>IF(N136="znížená",J136,0)</f>
        <v>0</v>
      </c>
      <c r="BG136" s="191">
        <f>IF(N136="zákl. prenesená",J136,0)</f>
        <v>0</v>
      </c>
      <c r="BH136" s="191">
        <f>IF(N136="zníž. prenesená",J136,0)</f>
        <v>0</v>
      </c>
      <c r="BI136" s="191">
        <f>IF(N136="nulová",J136,0)</f>
        <v>0</v>
      </c>
      <c r="BJ136" s="14" t="s">
        <v>113</v>
      </c>
      <c r="BK136" s="191">
        <f>ROUND(I136*H136,2)</f>
        <v>0</v>
      </c>
      <c r="BL136" s="14" t="s">
        <v>112</v>
      </c>
      <c r="BM136" s="190" t="s">
        <v>173</v>
      </c>
    </row>
    <row r="137" spans="1:65" s="2" customFormat="1" ht="6.95" customHeight="1">
      <c r="A137" s="31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36"/>
      <c r="M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</sheetData>
  <sheetProtection algorithmName="SHA-512" hashValue="7KBnCgaDutMOw1C0YlSWRv3PiPb7QjAH3PHQiwNF36prfrsQ1fjtnsKJ74r7tTJCwggY0BOuvbhg2aEIy7DW7w==" saltValue="cixOoG8OK2oRYEaT9h+0jEpHbYwDOaK2KjA8D3ifYfZ4rbAyATHo+BeAz8BMJHLYHTzb7dlLY1F95Y8q1qEq1w==" spinCount="100000" sheet="1" objects="1" scenarios="1" formatColumns="0" formatRows="0" autoFilter="0"/>
  <autoFilter ref="C116:K136" xr:uid="{00000000-0009-0000-0000-000001000000}"/>
  <mergeCells count="6">
    <mergeCell ref="L2:V2"/>
    <mergeCell ref="E7:H7"/>
    <mergeCell ref="E16:H16"/>
    <mergeCell ref="E25:H25"/>
    <mergeCell ref="E85:H85"/>
    <mergeCell ref="E109:H10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400b - Obec Nedožery Brez...</vt:lpstr>
      <vt:lpstr>'400b - Obec Nedožery Brez...'!Názvy_tlače</vt:lpstr>
      <vt:lpstr>'Rekapitulácia stavby'!Názvy_tlače</vt:lpstr>
      <vt:lpstr>'400b - Obec Nedožery Brez...'!Oblasť_tlače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Rasťo-PC\Rasťo</dc:creator>
  <cp:lastModifiedBy>HP</cp:lastModifiedBy>
  <dcterms:created xsi:type="dcterms:W3CDTF">2021-05-26T10:28:28Z</dcterms:created>
  <dcterms:modified xsi:type="dcterms:W3CDTF">2021-05-26T10:38:15Z</dcterms:modified>
</cp:coreProperties>
</file>